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80" windowWidth="10530" windowHeight="5565" activeTab="1"/>
  </bookViews>
  <sheets>
    <sheet name="edimpieg." sheetId="1" r:id="rId1"/>
    <sheet name="edoperai" sheetId="2" r:id="rId2"/>
  </sheets>
  <definedNames>
    <definedName name="_xlnm.Print_Area" localSheetId="0">'edimpieg.'!$A$1:$H$23</definedName>
    <definedName name="_xlnm.Print_Area" localSheetId="1">'edoperai'!$A$1:$I$29</definedName>
  </definedNames>
  <calcPr fullCalcOnLoad="1"/>
</workbook>
</file>

<file path=xl/sharedStrings.xml><?xml version="1.0" encoding="utf-8"?>
<sst xmlns="http://schemas.openxmlformats.org/spreadsheetml/2006/main" count="62" uniqueCount="50">
  <si>
    <t>OPERAIO 4° LIV.</t>
  </si>
  <si>
    <t>OP. SPECIALIZ.</t>
  </si>
  <si>
    <t>OP. QUALIF.</t>
  </si>
  <si>
    <t>OP. COMUNE</t>
  </si>
  <si>
    <t>CUSTODI</t>
  </si>
  <si>
    <t>CUSTODI CON ALL.</t>
  </si>
  <si>
    <t>API MOLISE/ACEM</t>
  </si>
  <si>
    <t>CAMPOBASSO</t>
  </si>
  <si>
    <t>TOTALI</t>
  </si>
  <si>
    <t>1° GEN.93</t>
  </si>
  <si>
    <t>1° GEN. 99</t>
  </si>
  <si>
    <t>ORARIA</t>
  </si>
  <si>
    <t>MENSILE</t>
  </si>
  <si>
    <t xml:space="preserve">ORARIA </t>
  </si>
  <si>
    <t xml:space="preserve">                                                                                                </t>
  </si>
  <si>
    <t>PROD.</t>
  </si>
  <si>
    <t>LIVELLI</t>
  </si>
  <si>
    <t>CATEGORIE</t>
  </si>
  <si>
    <t>7°</t>
  </si>
  <si>
    <t>6°</t>
  </si>
  <si>
    <t>5°</t>
  </si>
  <si>
    <t>4°</t>
  </si>
  <si>
    <t>3°</t>
  </si>
  <si>
    <t>2°</t>
  </si>
  <si>
    <t>1°</t>
  </si>
  <si>
    <t>1^ SUPER</t>
  </si>
  <si>
    <t>1^</t>
  </si>
  <si>
    <t>2^</t>
  </si>
  <si>
    <t>ASS. TECNICI</t>
  </si>
  <si>
    <t>3^</t>
  </si>
  <si>
    <t>4^</t>
  </si>
  <si>
    <t>4^ PRIMO IMP.</t>
  </si>
  <si>
    <t xml:space="preserve">INDENNITA' DI MENSA:   </t>
  </si>
  <si>
    <t>PREMIO DI PROD.</t>
  </si>
  <si>
    <t>CONTINGENZA</t>
  </si>
  <si>
    <t>E.D.R.  - 1° GEN. 1993</t>
  </si>
  <si>
    <t xml:space="preserve">IND. DI MENSA: </t>
  </si>
  <si>
    <t>giornalieri</t>
  </si>
  <si>
    <t>orari</t>
  </si>
  <si>
    <t>giornalieri - in base alle giornate di effettiva presenza in cantiere.</t>
  </si>
  <si>
    <t>ACC. TO Edilcassa 14,20%</t>
  </si>
  <si>
    <t>IND. TERR. DI SETT.</t>
  </si>
  <si>
    <t>E.D.R. - 1° GEN. 1993</t>
  </si>
  <si>
    <t>PAGA  BASE</t>
  </si>
  <si>
    <t>E.E.T. - 1° FEB.  2007</t>
  </si>
  <si>
    <t>INDENNITA' DI TRASPORTO:</t>
  </si>
  <si>
    <t>giornalieri - frazionabili ad ora</t>
  </si>
  <si>
    <t>E.E.T. 1° FEB. 2007</t>
  </si>
  <si>
    <r>
      <t xml:space="preserve">OPERAI EDILIZIA -Tabella paga in vigore nella Regione Molise dal:    </t>
    </r>
    <r>
      <rPr>
        <b/>
        <sz val="14"/>
        <rFont val="Arial"/>
        <family val="2"/>
      </rPr>
      <t>1° Gennaio 2009</t>
    </r>
  </si>
  <si>
    <r>
      <t xml:space="preserve"> IMPIEGATI  EDILIZIA - Tabella Paga in vigore nella Regione Molise dal: </t>
    </r>
    <r>
      <rPr>
        <b/>
        <sz val="14"/>
        <rFont val="Arial"/>
        <family val="2"/>
      </rPr>
      <t xml:space="preserve"> 1° Gennaio 2009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</si>
</sst>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.&quot;\ #,##0;\-&quot;€.&quot;\ #,##0"/>
    <numFmt numFmtId="165" formatCode="&quot;€.&quot;\ #,##0;[Red]\-&quot;€.&quot;\ #,##0"/>
    <numFmt numFmtId="166" formatCode="&quot;€.&quot;\ #,##0.00;\-&quot;€.&quot;\ #,##0.00"/>
    <numFmt numFmtId="167" formatCode="&quot;€.&quot;\ #,##0.00;[Red]\-&quot;€.&quot;\ #,##0.00"/>
    <numFmt numFmtId="168" formatCode="_-&quot;€.&quot;\ * #,##0_-;\-&quot;€.&quot;\ * #,##0_-;_-&quot;€.&quot;\ * &quot;-&quot;_-;_-@_-"/>
    <numFmt numFmtId="169" formatCode="_-&quot;€.&quot;\ * #,##0.00_-;\-&quot;€.&quot;\ * #,##0.00_-;_-&quot;€.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0_ ;\-#,##0.00\ "/>
    <numFmt numFmtId="177" formatCode="\€#,##0"/>
    <numFmt numFmtId="178" formatCode="\€#,##0.00"/>
    <numFmt numFmtId="179" formatCode="_-* #,##0.0_-;\-* #,##0.0_-;_-* &quot;-&quot;_-;_-@_-"/>
    <numFmt numFmtId="180" formatCode="_-* #,##0.00_-;\-* #,##0.00_-;_-* &quot;-&quot;_-;_-@_-"/>
    <numFmt numFmtId="181" formatCode="#,##0.0"/>
    <numFmt numFmtId="182" formatCode="#,##0.000"/>
    <numFmt numFmtId="183" formatCode="#,##0.0000"/>
    <numFmt numFmtId="184" formatCode="\€\.#,##0.00"/>
    <numFmt numFmtId="185" formatCode="\€\.#,##0.000"/>
  </numFmts>
  <fonts count="47">
    <font>
      <sz val="10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4" applyFont="1" applyAlignment="1">
      <alignment/>
    </xf>
    <xf numFmtId="9" fontId="6" fillId="0" borderId="0" xfId="48" applyFont="1" applyAlignment="1">
      <alignment vertical="center"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178" fontId="9" fillId="0" borderId="0" xfId="0" applyNumberFormat="1" applyFont="1" applyAlignment="1">
      <alignment horizontal="left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14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" fontId="10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178" fontId="9" fillId="0" borderId="0" xfId="0" applyNumberFormat="1" applyFont="1" applyAlignment="1" applyProtection="1">
      <alignment horizontal="left"/>
      <protection/>
    </xf>
    <xf numFmtId="178" fontId="10" fillId="0" borderId="14" xfId="0" applyNumberFormat="1" applyFont="1" applyBorder="1" applyAlignment="1">
      <alignment/>
    </xf>
    <xf numFmtId="178" fontId="10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5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84" fontId="10" fillId="0" borderId="14" xfId="0" applyNumberFormat="1" applyFont="1" applyBorder="1" applyAlignment="1">
      <alignment/>
    </xf>
    <xf numFmtId="184" fontId="10" fillId="0" borderId="18" xfId="0" applyNumberFormat="1" applyFont="1" applyBorder="1" applyAlignment="1">
      <alignment/>
    </xf>
    <xf numFmtId="184" fontId="10" fillId="0" borderId="15" xfId="0" applyNumberFormat="1" applyFont="1" applyBorder="1" applyAlignment="1">
      <alignment/>
    </xf>
    <xf numFmtId="178" fontId="10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185" fontId="10" fillId="0" borderId="14" xfId="0" applyNumberFormat="1" applyFont="1" applyBorder="1" applyAlignment="1">
      <alignment/>
    </xf>
    <xf numFmtId="184" fontId="10" fillId="0" borderId="0" xfId="0" applyNumberFormat="1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184" fontId="10" fillId="0" borderId="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/>
    </xf>
    <xf numFmtId="184" fontId="10" fillId="0" borderId="23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center"/>
    </xf>
    <xf numFmtId="184" fontId="10" fillId="0" borderId="21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10" fillId="0" borderId="17" xfId="0" applyFont="1" applyBorder="1" applyAlignment="1">
      <alignment/>
    </xf>
    <xf numFmtId="184" fontId="10" fillId="0" borderId="17" xfId="0" applyNumberFormat="1" applyFont="1" applyBorder="1" applyAlignment="1">
      <alignment/>
    </xf>
    <xf numFmtId="184" fontId="10" fillId="0" borderId="30" xfId="0" applyNumberFormat="1" applyFont="1" applyBorder="1" applyAlignment="1">
      <alignment/>
    </xf>
    <xf numFmtId="0" fontId="8" fillId="0" borderId="30" xfId="0" applyFont="1" applyBorder="1" applyAlignment="1">
      <alignment/>
    </xf>
    <xf numFmtId="184" fontId="10" fillId="0" borderId="31" xfId="0" applyNumberFormat="1" applyFont="1" applyBorder="1" applyAlignment="1">
      <alignment/>
    </xf>
    <xf numFmtId="184" fontId="7" fillId="0" borderId="32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178" fontId="10" fillId="0" borderId="32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184" fontId="0" fillId="0" borderId="0" xfId="0" applyNumberFormat="1" applyAlignment="1">
      <alignment/>
    </xf>
    <xf numFmtId="185" fontId="10" fillId="0" borderId="33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/>
    </xf>
    <xf numFmtId="49" fontId="0" fillId="0" borderId="10" xfId="0" applyNumberFormat="1" applyBorder="1" applyAlignment="1">
      <alignment horizontal="justify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/>
    </xf>
    <xf numFmtId="0" fontId="1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4.421875" style="0" customWidth="1"/>
    <col min="2" max="2" width="17.7109375" style="0" customWidth="1"/>
    <col min="3" max="3" width="12.7109375" style="0" customWidth="1"/>
    <col min="4" max="4" width="10.8515625" style="0" customWidth="1"/>
    <col min="5" max="5" width="12.57421875" style="0" customWidth="1"/>
    <col min="6" max="6" width="12.8515625" style="0" customWidth="1"/>
    <col min="7" max="7" width="12.57421875" style="0" customWidth="1"/>
    <col min="8" max="8" width="10.8515625" style="0" customWidth="1"/>
  </cols>
  <sheetData>
    <row r="1" spans="1:8" ht="18" customHeight="1">
      <c r="A1" s="76" t="s">
        <v>6</v>
      </c>
      <c r="B1" s="76"/>
      <c r="C1" s="77"/>
      <c r="D1" s="10"/>
      <c r="E1" s="16"/>
      <c r="F1" s="16"/>
      <c r="G1" s="16"/>
      <c r="H1" s="16"/>
    </row>
    <row r="2" spans="1:8" ht="18" customHeight="1" thickBot="1">
      <c r="A2" s="78" t="s">
        <v>7</v>
      </c>
      <c r="B2" s="78"/>
      <c r="C2" s="79"/>
      <c r="D2" s="11"/>
      <c r="E2" s="17"/>
      <c r="F2" s="17"/>
      <c r="G2" s="17"/>
      <c r="H2" s="17"/>
    </row>
    <row r="3" spans="1:8" ht="13.5" thickTop="1">
      <c r="A3" s="6"/>
      <c r="B3" s="6"/>
      <c r="C3" s="6"/>
      <c r="D3" s="6"/>
      <c r="E3" s="6"/>
      <c r="F3" s="18"/>
      <c r="G3" s="18"/>
      <c r="H3" s="18"/>
    </row>
    <row r="4" spans="1:8" ht="19.5" customHeight="1" thickBot="1">
      <c r="A4" s="82" t="s">
        <v>49</v>
      </c>
      <c r="B4" s="83"/>
      <c r="C4" s="83"/>
      <c r="D4" s="83"/>
      <c r="E4" s="83"/>
      <c r="F4" s="84"/>
      <c r="G4" s="84"/>
      <c r="H4" s="85"/>
    </row>
    <row r="5" spans="1:8" ht="13.5" thickBot="1">
      <c r="A5" s="45"/>
      <c r="B5" s="45"/>
      <c r="C5" s="46"/>
      <c r="D5" s="47"/>
      <c r="E5" s="46"/>
      <c r="F5" s="46"/>
      <c r="G5" s="46"/>
      <c r="H5" s="46"/>
    </row>
    <row r="6" spans="1:8" ht="15" customHeight="1" thickTop="1">
      <c r="A6" s="80" t="s">
        <v>16</v>
      </c>
      <c r="B6" s="74" t="s">
        <v>17</v>
      </c>
      <c r="C6" s="74" t="s">
        <v>43</v>
      </c>
      <c r="D6" s="74" t="s">
        <v>34</v>
      </c>
      <c r="E6" s="74" t="s">
        <v>33</v>
      </c>
      <c r="F6" s="74" t="s">
        <v>35</v>
      </c>
      <c r="G6" s="74" t="s">
        <v>44</v>
      </c>
      <c r="H6" s="86" t="s">
        <v>8</v>
      </c>
    </row>
    <row r="7" spans="1:8" ht="15" customHeight="1" thickBot="1">
      <c r="A7" s="81"/>
      <c r="B7" s="75"/>
      <c r="C7" s="75"/>
      <c r="D7" s="75"/>
      <c r="E7" s="75" t="s">
        <v>15</v>
      </c>
      <c r="F7" s="75" t="s">
        <v>9</v>
      </c>
      <c r="G7" s="75" t="s">
        <v>10</v>
      </c>
      <c r="H7" s="87"/>
    </row>
    <row r="8" spans="1:8" ht="12" customHeight="1">
      <c r="A8" s="22"/>
      <c r="B8" s="35"/>
      <c r="C8" s="35"/>
      <c r="D8" s="36"/>
      <c r="E8" s="35"/>
      <c r="F8" s="35"/>
      <c r="G8" s="35"/>
      <c r="H8" s="54"/>
    </row>
    <row r="9" spans="1:8" ht="15" customHeight="1">
      <c r="A9" s="23" t="s">
        <v>18</v>
      </c>
      <c r="B9" s="24" t="s">
        <v>25</v>
      </c>
      <c r="C9" s="38">
        <f>1265.96+113.85+46.15</f>
        <v>1425.96</v>
      </c>
      <c r="D9" s="38">
        <f>1036129/1936.27</f>
        <v>535.1159703966905</v>
      </c>
      <c r="E9" s="38">
        <f>148.5+140.83</f>
        <v>289.33000000000004</v>
      </c>
      <c r="F9" s="38">
        <f>20000/1936.27</f>
        <v>10.32913798178973</v>
      </c>
      <c r="G9" s="38">
        <v>84.31</v>
      </c>
      <c r="H9" s="39">
        <f>SUM(C9:G9)</f>
        <v>2345.04510837848</v>
      </c>
    </row>
    <row r="10" spans="1:8" ht="15" customHeight="1">
      <c r="A10" s="23"/>
      <c r="B10" s="24"/>
      <c r="C10" s="33"/>
      <c r="D10" s="38"/>
      <c r="E10" s="38"/>
      <c r="F10" s="38"/>
      <c r="G10" s="38"/>
      <c r="H10" s="39"/>
    </row>
    <row r="11" spans="1:8" ht="15" customHeight="1">
      <c r="A11" s="23" t="s">
        <v>19</v>
      </c>
      <c r="B11" s="24" t="s">
        <v>26</v>
      </c>
      <c r="C11" s="38">
        <f>1139.36+102.46+41.54</f>
        <v>1283.36</v>
      </c>
      <c r="D11" s="38">
        <f>1027755/1936.27</f>
        <v>530.7911603237152</v>
      </c>
      <c r="E11" s="38">
        <f>138.18+126.75</f>
        <v>264.93</v>
      </c>
      <c r="F11" s="38">
        <f aca="true" t="shared" si="0" ref="F11:F21">20000/1936.27</f>
        <v>10.32913798178973</v>
      </c>
      <c r="G11" s="38">
        <v>75.88</v>
      </c>
      <c r="H11" s="39">
        <f aca="true" t="shared" si="1" ref="H11:H21">SUM(C11:G11)</f>
        <v>2165.2902983055046</v>
      </c>
    </row>
    <row r="12" spans="1:8" ht="15" customHeight="1">
      <c r="A12" s="23"/>
      <c r="B12" s="24"/>
      <c r="C12" s="33"/>
      <c r="D12" s="38"/>
      <c r="E12" s="38"/>
      <c r="F12" s="38"/>
      <c r="G12" s="38"/>
      <c r="H12" s="39"/>
    </row>
    <row r="13" spans="1:8" ht="15" customHeight="1">
      <c r="A13" s="23" t="s">
        <v>20</v>
      </c>
      <c r="B13" s="24" t="s">
        <v>27</v>
      </c>
      <c r="C13" s="38">
        <f>949.48+85.38+34.62</f>
        <v>1069.48</v>
      </c>
      <c r="D13" s="38">
        <f>1015207/1936.27</f>
        <v>524.3106591539403</v>
      </c>
      <c r="E13" s="38">
        <f>115.9+105.64</f>
        <v>221.54000000000002</v>
      </c>
      <c r="F13" s="38">
        <f t="shared" si="0"/>
        <v>10.32913798178973</v>
      </c>
      <c r="G13" s="38">
        <v>63.23</v>
      </c>
      <c r="H13" s="39">
        <f t="shared" si="1"/>
        <v>1888.88979713573</v>
      </c>
    </row>
    <row r="14" spans="1:8" ht="15" customHeight="1">
      <c r="A14" s="23"/>
      <c r="B14" s="24"/>
      <c r="C14" s="33"/>
      <c r="D14" s="38"/>
      <c r="E14" s="38"/>
      <c r="F14" s="38"/>
      <c r="G14" s="38"/>
      <c r="H14" s="39"/>
    </row>
    <row r="15" spans="1:8" ht="15" customHeight="1">
      <c r="A15" s="23" t="s">
        <v>21</v>
      </c>
      <c r="B15" s="24" t="s">
        <v>28</v>
      </c>
      <c r="C15" s="38">
        <f>886.17+79.69+32.31</f>
        <v>998.1699999999998</v>
      </c>
      <c r="D15" s="38">
        <f>1011029/1936.27</f>
        <v>522.1529022295445</v>
      </c>
      <c r="E15" s="38">
        <f>102.17+98.58</f>
        <v>200.75</v>
      </c>
      <c r="F15" s="38">
        <f t="shared" si="0"/>
        <v>10.32913798178973</v>
      </c>
      <c r="G15" s="38">
        <v>59.01</v>
      </c>
      <c r="H15" s="39">
        <f t="shared" si="1"/>
        <v>1790.412040211334</v>
      </c>
    </row>
    <row r="16" spans="1:8" ht="15" customHeight="1">
      <c r="A16" s="23"/>
      <c r="B16" s="24"/>
      <c r="C16" s="33"/>
      <c r="D16" s="38"/>
      <c r="E16" s="38"/>
      <c r="F16" s="38"/>
      <c r="G16" s="38"/>
      <c r="H16" s="39"/>
    </row>
    <row r="17" spans="1:8" ht="15" customHeight="1">
      <c r="A17" s="23" t="s">
        <v>22</v>
      </c>
      <c r="B17" s="24" t="s">
        <v>29</v>
      </c>
      <c r="C17" s="38">
        <f>822.88+74+30</f>
        <v>926.88</v>
      </c>
      <c r="D17" s="38">
        <f>1006852/1936.27</f>
        <v>519.9956617620477</v>
      </c>
      <c r="E17" s="38">
        <f>92.02+91.54</f>
        <v>183.56</v>
      </c>
      <c r="F17" s="38">
        <f t="shared" si="0"/>
        <v>10.32913798178973</v>
      </c>
      <c r="G17" s="38">
        <v>54.81</v>
      </c>
      <c r="H17" s="39">
        <f>SUM(C17:G17)+0.01</f>
        <v>1695.5847997438373</v>
      </c>
    </row>
    <row r="18" spans="1:8" ht="15" customHeight="1">
      <c r="A18" s="23"/>
      <c r="B18" s="24"/>
      <c r="C18" s="33"/>
      <c r="D18" s="38"/>
      <c r="E18" s="38"/>
      <c r="F18" s="38"/>
      <c r="G18" s="38"/>
      <c r="H18" s="39"/>
    </row>
    <row r="19" spans="1:8" ht="15" customHeight="1">
      <c r="A19" s="23" t="s">
        <v>23</v>
      </c>
      <c r="B19" s="24" t="s">
        <v>30</v>
      </c>
      <c r="C19" s="38">
        <f>740.59+66.6+27</f>
        <v>834.19</v>
      </c>
      <c r="D19" s="38">
        <f>1001370/1936.27</f>
        <v>517.1644450412391</v>
      </c>
      <c r="E19" s="38">
        <f>83.62+82.39</f>
        <v>166.01</v>
      </c>
      <c r="F19" s="38">
        <f t="shared" si="0"/>
        <v>10.32913798178973</v>
      </c>
      <c r="G19" s="38">
        <v>49.32</v>
      </c>
      <c r="H19" s="39">
        <f t="shared" si="1"/>
        <v>1577.0135830230288</v>
      </c>
    </row>
    <row r="20" spans="1:8" ht="15" customHeight="1">
      <c r="A20" s="26"/>
      <c r="B20" s="27"/>
      <c r="C20" s="34"/>
      <c r="D20" s="38"/>
      <c r="E20" s="38"/>
      <c r="F20" s="38"/>
      <c r="G20" s="38"/>
      <c r="H20" s="39"/>
    </row>
    <row r="21" spans="1:8" ht="15" customHeight="1" thickBot="1">
      <c r="A21" s="29" t="s">
        <v>24</v>
      </c>
      <c r="B21" s="61" t="s">
        <v>31</v>
      </c>
      <c r="C21" s="62">
        <f>632.99+56.92+23.08</f>
        <v>712.99</v>
      </c>
      <c r="D21" s="62">
        <f>994206/1936.27</f>
        <v>513.464547816162</v>
      </c>
      <c r="E21" s="62">
        <f>72.36+70.42</f>
        <v>142.78</v>
      </c>
      <c r="F21" s="62">
        <f t="shared" si="0"/>
        <v>10.32913798178973</v>
      </c>
      <c r="G21" s="62">
        <v>42.16</v>
      </c>
      <c r="H21" s="65">
        <f t="shared" si="1"/>
        <v>1421.723685797952</v>
      </c>
    </row>
    <row r="22" spans="1:8" ht="12.75" customHeight="1" thickTop="1">
      <c r="A22" s="8"/>
      <c r="B22" s="1"/>
      <c r="C22" s="2"/>
      <c r="D22" s="2"/>
      <c r="E22" s="2"/>
      <c r="F22" s="48"/>
      <c r="G22" s="37"/>
      <c r="H22" s="2"/>
    </row>
    <row r="23" spans="1:8" ht="15.75" customHeight="1" thickBot="1">
      <c r="A23" s="88" t="s">
        <v>36</v>
      </c>
      <c r="B23" s="88"/>
      <c r="C23" s="66">
        <v>4.61</v>
      </c>
      <c r="D23" s="67" t="s">
        <v>37</v>
      </c>
      <c r="E23" s="67"/>
      <c r="F23" s="67"/>
      <c r="G23" s="68"/>
      <c r="H23" s="69"/>
    </row>
    <row r="24" spans="6:8" ht="13.5" thickTop="1">
      <c r="F24" s="12"/>
      <c r="G24" s="14"/>
      <c r="H24" s="13"/>
    </row>
    <row r="26" ht="12.75">
      <c r="E26" s="70"/>
    </row>
  </sheetData>
  <sheetProtection/>
  <mergeCells count="12">
    <mergeCell ref="A23:B23"/>
    <mergeCell ref="E6:E7"/>
    <mergeCell ref="F6:F7"/>
    <mergeCell ref="C6:C7"/>
    <mergeCell ref="G6:G7"/>
    <mergeCell ref="D6:D7"/>
    <mergeCell ref="A1:C1"/>
    <mergeCell ref="A2:C2"/>
    <mergeCell ref="A6:A7"/>
    <mergeCell ref="B6:B7"/>
    <mergeCell ref="A4:H4"/>
    <mergeCell ref="H6:H7"/>
  </mergeCells>
  <printOptions horizontalCentered="1"/>
  <pageMargins left="1.5748031496062993" right="1.5748031496062993" top="0.5905511811023623" bottom="0.5905511811023623" header="0.472440944881889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">
      <selection activeCell="B29" sqref="B29"/>
    </sheetView>
  </sheetViews>
  <sheetFormatPr defaultColWidth="9.140625" defaultRowHeight="12.75"/>
  <cols>
    <col min="1" max="1" width="23.28125" style="0" customWidth="1"/>
    <col min="2" max="2" width="11.8515625" style="0" customWidth="1"/>
    <col min="3" max="3" width="9.28125" style="0" customWidth="1"/>
    <col min="4" max="4" width="11.57421875" style="0" customWidth="1"/>
    <col min="5" max="5" width="11.140625" style="0" customWidth="1"/>
    <col min="6" max="6" width="10.28125" style="0" customWidth="1"/>
    <col min="7" max="8" width="11.8515625" style="0" customWidth="1"/>
    <col min="9" max="9" width="12.57421875" style="0" customWidth="1"/>
    <col min="10" max="10" width="11.7109375" style="0" customWidth="1"/>
  </cols>
  <sheetData>
    <row r="1" spans="1:9" ht="18.75">
      <c r="A1" s="76" t="s">
        <v>6</v>
      </c>
      <c r="B1" s="76"/>
      <c r="C1" s="77"/>
      <c r="D1" s="2"/>
      <c r="E1" s="1"/>
      <c r="F1" s="1"/>
      <c r="G1" s="1"/>
      <c r="H1" s="1"/>
      <c r="I1" s="1"/>
    </row>
    <row r="2" spans="1:9" ht="19.5" thickBot="1">
      <c r="A2" s="78" t="s">
        <v>7</v>
      </c>
      <c r="B2" s="78"/>
      <c r="C2" s="79"/>
      <c r="D2" s="15"/>
      <c r="E2" s="7"/>
      <c r="F2" s="7"/>
      <c r="G2" s="7"/>
      <c r="H2" s="7"/>
      <c r="I2" s="7"/>
    </row>
    <row r="3" spans="1:9" ht="8.25" customHeight="1" thickTop="1">
      <c r="A3" s="9"/>
      <c r="B3" s="9"/>
      <c r="C3" s="1"/>
      <c r="D3" s="2"/>
      <c r="E3" s="1"/>
      <c r="F3" s="1"/>
      <c r="G3" s="1"/>
      <c r="H3" s="1"/>
      <c r="I3" s="1"/>
    </row>
    <row r="4" spans="1:9" ht="18" customHeight="1" thickBot="1">
      <c r="A4" s="82" t="s">
        <v>48</v>
      </c>
      <c r="B4" s="83"/>
      <c r="C4" s="83"/>
      <c r="D4" s="83"/>
      <c r="E4" s="83"/>
      <c r="F4" s="84"/>
      <c r="G4" s="84"/>
      <c r="H4" s="85"/>
      <c r="I4" s="3"/>
    </row>
    <row r="5" spans="1:9" ht="14.25" customHeight="1" thickBot="1">
      <c r="A5" s="6"/>
      <c r="B5" s="6"/>
      <c r="C5" s="4"/>
      <c r="D5" s="5"/>
      <c r="E5" s="4"/>
      <c r="F5" s="4"/>
      <c r="G5" s="4"/>
      <c r="H5" s="4"/>
      <c r="I5" s="4"/>
    </row>
    <row r="6" spans="1:9" ht="15.75">
      <c r="A6" s="55"/>
      <c r="B6" s="56"/>
      <c r="C6" s="93" t="s">
        <v>43</v>
      </c>
      <c r="D6" s="91" t="s">
        <v>34</v>
      </c>
      <c r="E6" s="93" t="s">
        <v>41</v>
      </c>
      <c r="F6" s="93" t="s">
        <v>42</v>
      </c>
      <c r="G6" s="93" t="s">
        <v>47</v>
      </c>
      <c r="H6" s="93" t="s">
        <v>8</v>
      </c>
      <c r="I6" s="89" t="s">
        <v>40</v>
      </c>
    </row>
    <row r="7" spans="1:9" ht="30.75" customHeight="1" thickBot="1">
      <c r="A7" s="57"/>
      <c r="B7" s="58"/>
      <c r="C7" s="92"/>
      <c r="D7" s="92"/>
      <c r="E7" s="92"/>
      <c r="F7" s="92"/>
      <c r="G7" s="92"/>
      <c r="H7" s="92"/>
      <c r="I7" s="90"/>
    </row>
    <row r="8" spans="1:9" ht="15.75">
      <c r="A8" s="49"/>
      <c r="B8" s="35"/>
      <c r="C8" s="35"/>
      <c r="D8" s="36"/>
      <c r="E8" s="35"/>
      <c r="F8" s="35"/>
      <c r="G8" s="35"/>
      <c r="H8" s="35"/>
      <c r="I8" s="50"/>
    </row>
    <row r="9" spans="1:9" ht="15" customHeight="1">
      <c r="A9" s="51" t="s">
        <v>0</v>
      </c>
      <c r="B9" s="24" t="s">
        <v>11</v>
      </c>
      <c r="C9" s="38">
        <f aca="true" t="shared" si="0" ref="C9:H9">C10/173</f>
        <v>5.769768786127168</v>
      </c>
      <c r="D9" s="38">
        <f t="shared" si="0"/>
        <v>3.0182248683788697</v>
      </c>
      <c r="E9" s="38">
        <f t="shared" si="0"/>
        <v>1.1753757225433525</v>
      </c>
      <c r="F9" s="43">
        <f t="shared" si="0"/>
        <v>0.05970599989473832</v>
      </c>
      <c r="G9" s="38">
        <f t="shared" si="0"/>
        <v>0.34109826589595377</v>
      </c>
      <c r="H9" s="38">
        <f t="shared" si="0"/>
        <v>10.364173642840083</v>
      </c>
      <c r="I9" s="52">
        <f>14.2/100*H9</f>
        <v>1.4717126572832917</v>
      </c>
    </row>
    <row r="10" spans="1:10" ht="15" customHeight="1">
      <c r="A10" s="51"/>
      <c r="B10" s="24" t="s">
        <v>12</v>
      </c>
      <c r="C10" s="38">
        <v>998.17</v>
      </c>
      <c r="D10" s="38">
        <f>1011029/1936.27</f>
        <v>522.1529022295445</v>
      </c>
      <c r="E10" s="38">
        <f>104.76+98.58</f>
        <v>203.34</v>
      </c>
      <c r="F10" s="38">
        <f>20000/1936.27</f>
        <v>10.32913798178973</v>
      </c>
      <c r="G10" s="38">
        <v>59.01</v>
      </c>
      <c r="H10" s="38">
        <f>SUM(C10:G10)</f>
        <v>1793.0020402113341</v>
      </c>
      <c r="I10" s="52"/>
      <c r="J10" s="70"/>
    </row>
    <row r="11" spans="1:10" ht="4.5" customHeight="1">
      <c r="A11" s="51"/>
      <c r="B11" s="24"/>
      <c r="C11" s="38"/>
      <c r="D11" s="38"/>
      <c r="E11" s="38"/>
      <c r="F11" s="38"/>
      <c r="G11" s="38"/>
      <c r="H11" s="38"/>
      <c r="I11" s="52"/>
      <c r="J11" s="70"/>
    </row>
    <row r="12" spans="1:10" ht="15" customHeight="1">
      <c r="A12" s="51" t="s">
        <v>1</v>
      </c>
      <c r="B12" s="24" t="s">
        <v>11</v>
      </c>
      <c r="C12" s="38">
        <f>C13/173</f>
        <v>5.3576878612716765</v>
      </c>
      <c r="D12" s="38">
        <f>D13/173-0.01</f>
        <v>2.995755270300854</v>
      </c>
      <c r="E12" s="38">
        <f>E13/173</f>
        <v>1.0967630057803468</v>
      </c>
      <c r="F12" s="43">
        <f>F13/173</f>
        <v>0.05970599989473832</v>
      </c>
      <c r="G12" s="38">
        <f>G13/173</f>
        <v>0.31682080924855494</v>
      </c>
      <c r="H12" s="38">
        <f>H13/173</f>
        <v>9.83673294649617</v>
      </c>
      <c r="I12" s="52">
        <f>14.2/100*H12</f>
        <v>1.396816078402456</v>
      </c>
      <c r="J12" s="70"/>
    </row>
    <row r="13" spans="1:10" ht="15" customHeight="1">
      <c r="A13" s="51"/>
      <c r="B13" s="24" t="s">
        <v>12</v>
      </c>
      <c r="C13" s="38">
        <v>926.88</v>
      </c>
      <c r="D13" s="38">
        <f>1006852/1936.27</f>
        <v>519.9956617620477</v>
      </c>
      <c r="E13" s="38">
        <f>98.2+91.54</f>
        <v>189.74</v>
      </c>
      <c r="F13" s="38">
        <f>20000/1936.27</f>
        <v>10.32913798178973</v>
      </c>
      <c r="G13" s="38">
        <v>54.81</v>
      </c>
      <c r="H13" s="38">
        <f>SUM(C13:G13)</f>
        <v>1701.7547997438373</v>
      </c>
      <c r="I13" s="52"/>
      <c r="J13" s="70"/>
    </row>
    <row r="14" spans="1:10" ht="4.5" customHeight="1">
      <c r="A14" s="51"/>
      <c r="B14" s="24"/>
      <c r="C14" s="38"/>
      <c r="D14" s="38"/>
      <c r="E14" s="38"/>
      <c r="F14" s="38"/>
      <c r="G14" s="38"/>
      <c r="H14" s="38"/>
      <c r="I14" s="52"/>
      <c r="J14" s="70"/>
    </row>
    <row r="15" spans="1:10" ht="15" customHeight="1">
      <c r="A15" s="51" t="s">
        <v>2</v>
      </c>
      <c r="B15" s="24" t="s">
        <v>11</v>
      </c>
      <c r="C15" s="38">
        <f>C16/173</f>
        <v>4.821907514450867</v>
      </c>
      <c r="D15" s="38">
        <f>D16/173</f>
        <v>2.989389855729706</v>
      </c>
      <c r="E15" s="38">
        <f>E16/173</f>
        <v>0.9942774566473987</v>
      </c>
      <c r="F15" s="43">
        <f>F16/173</f>
        <v>0.05970599989473832</v>
      </c>
      <c r="G15" s="38">
        <f>G16/173-0.01</f>
        <v>0.27508670520231215</v>
      </c>
      <c r="H15" s="38">
        <f>H16/173</f>
        <v>9.150367531925022</v>
      </c>
      <c r="I15" s="52">
        <f>14.2/100*H15</f>
        <v>1.299352189533353</v>
      </c>
      <c r="J15" s="70"/>
    </row>
    <row r="16" spans="1:10" ht="15" customHeight="1">
      <c r="A16" s="51"/>
      <c r="B16" s="24" t="s">
        <v>12</v>
      </c>
      <c r="C16" s="38">
        <v>834.19</v>
      </c>
      <c r="D16" s="38">
        <f>1001370/1936.27</f>
        <v>517.1644450412391</v>
      </c>
      <c r="E16" s="38">
        <f>89.62+82.39</f>
        <v>172.01</v>
      </c>
      <c r="F16" s="38">
        <f>20000/1936.27</f>
        <v>10.32913798178973</v>
      </c>
      <c r="G16" s="38">
        <v>49.32</v>
      </c>
      <c r="H16" s="38">
        <f>SUM(C16:G16)</f>
        <v>1583.0135830230288</v>
      </c>
      <c r="I16" s="52"/>
      <c r="J16" s="70"/>
    </row>
    <row r="17" spans="1:10" ht="4.5" customHeight="1">
      <c r="A17" s="51"/>
      <c r="B17" s="24"/>
      <c r="C17" s="38"/>
      <c r="D17" s="38"/>
      <c r="E17" s="38"/>
      <c r="F17" s="38"/>
      <c r="G17" s="38"/>
      <c r="H17" s="38"/>
      <c r="I17" s="52"/>
      <c r="J17" s="70"/>
    </row>
    <row r="18" spans="1:10" ht="15" customHeight="1">
      <c r="A18" s="51" t="s">
        <v>3</v>
      </c>
      <c r="B18" s="24" t="s">
        <v>13</v>
      </c>
      <c r="C18" s="38">
        <f aca="true" t="shared" si="1" ref="C18:H18">C19/173</f>
        <v>4.121329479768786</v>
      </c>
      <c r="D18" s="38">
        <f t="shared" si="1"/>
        <v>2.968003166567411</v>
      </c>
      <c r="E18" s="38">
        <f t="shared" si="1"/>
        <v>0.856878612716763</v>
      </c>
      <c r="F18" s="43">
        <f t="shared" si="1"/>
        <v>0.05970599989473832</v>
      </c>
      <c r="G18" s="38">
        <f t="shared" si="1"/>
        <v>0.2436994219653179</v>
      </c>
      <c r="H18" s="38">
        <f t="shared" si="1"/>
        <v>8.249616680913018</v>
      </c>
      <c r="I18" s="52">
        <f>14.2/100*H18</f>
        <v>1.1714455686896486</v>
      </c>
      <c r="J18" s="70"/>
    </row>
    <row r="19" spans="1:10" ht="15" customHeight="1" thickBot="1">
      <c r="A19" s="60"/>
      <c r="B19" s="61" t="s">
        <v>12</v>
      </c>
      <c r="C19" s="62">
        <v>712.99</v>
      </c>
      <c r="D19" s="62">
        <f>994206/1936.27</f>
        <v>513.464547816162</v>
      </c>
      <c r="E19" s="62">
        <f>77.82+70.42</f>
        <v>148.24</v>
      </c>
      <c r="F19" s="62">
        <f>20000/1936.27</f>
        <v>10.32913798178973</v>
      </c>
      <c r="G19" s="62">
        <v>42.16</v>
      </c>
      <c r="H19" s="62">
        <f>SUM(C19:G19)</f>
        <v>1427.183685797952</v>
      </c>
      <c r="I19" s="63"/>
      <c r="J19" s="70"/>
    </row>
    <row r="20" spans="1:9" ht="12.75" customHeight="1" thickTop="1">
      <c r="A20" s="53"/>
      <c r="B20" s="27"/>
      <c r="C20" s="28"/>
      <c r="D20" s="28"/>
      <c r="E20" s="28"/>
      <c r="F20" s="28"/>
      <c r="G20" s="28"/>
      <c r="H20" s="40"/>
      <c r="I20" s="59"/>
    </row>
    <row r="21" spans="1:9" ht="15" customHeight="1">
      <c r="A21" s="51" t="s">
        <v>4</v>
      </c>
      <c r="B21" s="24" t="s">
        <v>11</v>
      </c>
      <c r="C21" s="38">
        <f>C18*90%</f>
        <v>3.7091965317919073</v>
      </c>
      <c r="D21" s="38">
        <f>4588.77/1936.27</f>
        <v>2.369901924834863</v>
      </c>
      <c r="E21" s="38">
        <f>0.43+0.37</f>
        <v>0.8</v>
      </c>
      <c r="F21" s="43">
        <f>(20000/216.66)/1936.27</f>
        <v>0.047674411436304485</v>
      </c>
      <c r="G21" s="38">
        <v>0.22</v>
      </c>
      <c r="H21" s="38">
        <f>SUM(C21:G21)</f>
        <v>7.146772868063074</v>
      </c>
      <c r="I21" s="52">
        <f>14.2/100*H21</f>
        <v>1.0148417472649565</v>
      </c>
    </row>
    <row r="22" spans="1:9" ht="12" customHeight="1">
      <c r="A22" s="51"/>
      <c r="B22" s="24"/>
      <c r="C22" s="25"/>
      <c r="D22" s="25" t="s">
        <v>14</v>
      </c>
      <c r="E22" s="38"/>
      <c r="F22" s="38"/>
      <c r="G22" s="38"/>
      <c r="H22" s="38"/>
      <c r="I22" s="52"/>
    </row>
    <row r="23" spans="1:9" ht="15" customHeight="1">
      <c r="A23" s="51" t="s">
        <v>5</v>
      </c>
      <c r="B23" s="24" t="s">
        <v>11</v>
      </c>
      <c r="C23" s="38">
        <f>C18*80%</f>
        <v>3.297063583815029</v>
      </c>
      <c r="D23" s="38">
        <f>3823.86/1936.27</f>
        <v>1.974858878152324</v>
      </c>
      <c r="E23" s="38">
        <f>0.39+0.33</f>
        <v>0.72</v>
      </c>
      <c r="F23" s="43">
        <f>(20000/260)/1936.27</f>
        <v>0.03972745377611434</v>
      </c>
      <c r="G23" s="38">
        <v>0.19</v>
      </c>
      <c r="H23" s="38">
        <f>SUM(C23:G23)</f>
        <v>6.221649915743468</v>
      </c>
      <c r="I23" s="52">
        <f>14.2/100*H23</f>
        <v>0.8834742880355724</v>
      </c>
    </row>
    <row r="24" spans="1:9" ht="9.75" customHeight="1" thickBot="1">
      <c r="A24" s="60"/>
      <c r="B24" s="30"/>
      <c r="C24" s="30"/>
      <c r="D24" s="30"/>
      <c r="E24" s="30"/>
      <c r="F24" s="30"/>
      <c r="G24" s="30"/>
      <c r="H24" s="31"/>
      <c r="I24" s="64"/>
    </row>
    <row r="25" spans="1:9" ht="13.5" thickTop="1">
      <c r="A25" s="1"/>
      <c r="B25" s="1"/>
      <c r="C25" s="1"/>
      <c r="D25" s="1"/>
      <c r="E25" s="1"/>
      <c r="F25" s="1"/>
      <c r="G25" s="1"/>
      <c r="H25" s="1"/>
      <c r="I25" s="1"/>
    </row>
    <row r="26" spans="1:10" ht="14.25" customHeight="1">
      <c r="A26" s="20" t="s">
        <v>32</v>
      </c>
      <c r="B26" s="44">
        <v>4.61</v>
      </c>
      <c r="C26" s="20" t="s">
        <v>39</v>
      </c>
      <c r="D26" s="19"/>
      <c r="E26" s="19"/>
      <c r="F26" s="21"/>
      <c r="G26" s="21"/>
      <c r="H26" s="32"/>
      <c r="J26" s="21"/>
    </row>
    <row r="27" spans="1:10" ht="14.25" customHeight="1">
      <c r="A27" s="42"/>
      <c r="B27" s="71">
        <f>B26/8</f>
        <v>0.57625</v>
      </c>
      <c r="C27" s="72" t="s">
        <v>38</v>
      </c>
      <c r="D27" s="72"/>
      <c r="E27" s="72"/>
      <c r="F27" s="72"/>
      <c r="G27" s="72"/>
      <c r="H27" s="72"/>
      <c r="I27" s="73"/>
      <c r="J27" s="4"/>
    </row>
    <row r="28" spans="1:10" ht="12.75" customHeight="1">
      <c r="A28" s="42"/>
      <c r="B28" s="41"/>
      <c r="C28" s="42"/>
      <c r="D28" s="42"/>
      <c r="E28" s="42"/>
      <c r="F28" s="42"/>
      <c r="G28" s="42"/>
      <c r="H28" s="42"/>
      <c r="I28" s="4"/>
      <c r="J28" s="4"/>
    </row>
    <row r="29" spans="1:5" ht="15.75">
      <c r="A29" s="20" t="s">
        <v>45</v>
      </c>
      <c r="B29" s="44">
        <v>0.8</v>
      </c>
      <c r="C29" s="94" t="s">
        <v>46</v>
      </c>
      <c r="D29" s="95"/>
      <c r="E29" s="95"/>
    </row>
    <row r="30" spans="4:5" ht="12.75">
      <c r="D30" s="20"/>
      <c r="E30" s="20"/>
    </row>
  </sheetData>
  <sheetProtection/>
  <mergeCells count="11">
    <mergeCell ref="C29:E29"/>
    <mergeCell ref="A4:H4"/>
    <mergeCell ref="A1:C1"/>
    <mergeCell ref="A2:C2"/>
    <mergeCell ref="C6:C7"/>
    <mergeCell ref="I6:I7"/>
    <mergeCell ref="D6:D7"/>
    <mergeCell ref="E6:E7"/>
    <mergeCell ref="F6:F7"/>
    <mergeCell ref="G6:G7"/>
    <mergeCell ref="H6:H7"/>
  </mergeCells>
  <printOptions horizontalCentered="1" verticalCentered="1"/>
  <pageMargins left="0.7874015748031497" right="0.7874015748031497" top="0.5905511811023623" bottom="0.78" header="0.3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A.C.E.M.</dc:creator>
  <cp:keywords/>
  <dc:description/>
  <cp:lastModifiedBy>ACEM</cp:lastModifiedBy>
  <cp:lastPrinted>2008-07-02T14:11:32Z</cp:lastPrinted>
  <dcterms:created xsi:type="dcterms:W3CDTF">1999-03-10T09:11:07Z</dcterms:created>
  <dcterms:modified xsi:type="dcterms:W3CDTF">2008-12-10T08:26:28Z</dcterms:modified>
  <cp:category/>
  <cp:version/>
  <cp:contentType/>
  <cp:contentStatus/>
</cp:coreProperties>
</file>